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<sst xmlns="http://schemas.openxmlformats.org/spreadsheetml/2006/main" count="23" uniqueCount="23">
  <si>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Panel  Number &amp; Edge</t>
  </si>
  <si>
    <t>Camber %  C</t>
  </si>
  <si>
    <t xml:space="preserve"> b</t>
  </si>
  <si>
    <t xml:space="preserve"> α</t>
  </si>
  <si>
    <t xml:space="preserve"> R</t>
  </si>
  <si>
    <t>Sail length Luff-leach</t>
  </si>
  <si>
    <t>Round  factor</t>
  </si>
  <si>
    <t xml:space="preserve"> b(2)</t>
  </si>
  <si>
    <t xml:space="preserve"> α(2)</t>
  </si>
  <si>
    <t xml:space="preserve"> R(2)</t>
  </si>
  <si>
    <t>Panel edge length E</t>
  </si>
  <si>
    <t>B-E = Broadseam  mm</t>
  </si>
  <si>
    <t>Depth of Broadseam</t>
  </si>
  <si>
    <t xml:space="preserve">  3 X Round at the seam in question.   3 X Round at the seam in question.</t>
  </si>
  <si>
    <t>Finished length    mm</t>
  </si>
  <si>
    <t>Length of flow      mm</t>
  </si>
  <si>
    <t>Batten length       mm</t>
  </si>
  <si>
    <t>Camber Depth     mm</t>
  </si>
  <si>
    <t>Max C from Luff    mm</t>
  </si>
  <si>
    <t>Round each Edge mm</t>
  </si>
  <si>
    <t>4, U &amp; L</t>
  </si>
  <si>
    <t>Universal Round &amp; Broadseam Calculator</t>
  </si>
  <si>
    <t>Boat Name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</si>
</sst>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color indexed="2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" fontId="1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 quotePrefix="1">
      <alignment/>
    </xf>
    <xf numFmtId="1" fontId="1" fillId="0" borderId="0" xfId="0" applyNumberFormat="1" applyFont="1" applyAlignment="1" quotePrefix="1">
      <alignment horizontal="center"/>
    </xf>
    <xf numFmtId="0" fontId="5" fillId="2" borderId="0" xfId="0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workbookViewId="0" topLeftCell="A1">
      <selection activeCell="D4" sqref="D4"/>
    </sheetView>
  </sheetViews>
  <sheetFormatPr defaultColWidth="9.140625" defaultRowHeight="12.75"/>
  <cols>
    <col min="1" max="1" width="1.7109375" style="13" customWidth="1"/>
    <col min="2" max="2" width="21.421875" style="0" bestFit="1" customWidth="1"/>
    <col min="3" max="3" width="0.85546875" style="13" customWidth="1"/>
    <col min="5" max="5" width="0.85546875" style="13" customWidth="1"/>
    <col min="7" max="7" width="0.85546875" style="13" customWidth="1"/>
    <col min="9" max="9" width="0.85546875" style="13" customWidth="1"/>
    <col min="11" max="11" width="0.85546875" style="13" customWidth="1"/>
    <col min="13" max="13" width="0.85546875" style="13" customWidth="1"/>
    <col min="15" max="15" width="0.85546875" style="13" customWidth="1"/>
    <col min="17" max="17" width="1.7109375" style="13" customWidth="1"/>
    <col min="18" max="16384" width="9.140625" style="13" customWidth="1"/>
  </cols>
  <sheetData>
    <row r="1" spans="1:17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.75">
      <c r="A2" s="5"/>
      <c r="B2" s="14" t="s">
        <v>22</v>
      </c>
      <c r="C2" s="5"/>
      <c r="D2" s="5"/>
      <c r="E2" s="5"/>
      <c r="F2" s="13"/>
      <c r="J2" s="14" t="s">
        <v>21</v>
      </c>
      <c r="L2" s="13"/>
      <c r="N2" s="13"/>
      <c r="O2" s="5"/>
      <c r="P2" s="5"/>
      <c r="Q2" s="5"/>
    </row>
    <row r="3" spans="1:1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17" customFormat="1" ht="12.75">
      <c r="A4" s="15"/>
      <c r="B4" s="23" t="s">
        <v>0</v>
      </c>
      <c r="C4" s="15"/>
      <c r="D4" s="2"/>
      <c r="E4" s="5"/>
      <c r="F4" s="2"/>
      <c r="G4" s="5"/>
      <c r="H4" s="2"/>
      <c r="I4" s="5"/>
      <c r="J4" s="2"/>
      <c r="K4" s="5"/>
      <c r="L4" s="2"/>
      <c r="M4" s="15"/>
      <c r="N4" s="2"/>
      <c r="O4" s="15"/>
      <c r="P4" s="2" t="s">
        <v>20</v>
      </c>
      <c r="Q4" s="15"/>
    </row>
    <row r="5" spans="1:17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2.75">
      <c r="A6" s="5"/>
      <c r="B6" s="23" t="s">
        <v>1</v>
      </c>
      <c r="C6" s="5"/>
      <c r="D6" s="1"/>
      <c r="E6" s="15"/>
      <c r="F6" s="1"/>
      <c r="G6" s="15"/>
      <c r="H6" s="1"/>
      <c r="I6" s="15"/>
      <c r="J6" s="1"/>
      <c r="K6" s="15"/>
      <c r="L6" s="1"/>
      <c r="M6" s="5"/>
      <c r="N6" s="1"/>
      <c r="O6" s="5"/>
      <c r="P6" s="1">
        <v>8</v>
      </c>
      <c r="Q6" s="5"/>
    </row>
    <row r="7" spans="1:19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S7" s="22"/>
    </row>
    <row r="8" spans="1:17" ht="12.75">
      <c r="A8" s="5"/>
      <c r="B8" s="23" t="s">
        <v>14</v>
      </c>
      <c r="C8" s="5"/>
      <c r="D8" s="2"/>
      <c r="E8" s="5"/>
      <c r="F8" s="2"/>
      <c r="G8" s="5"/>
      <c r="H8" s="2"/>
      <c r="I8" s="5"/>
      <c r="J8" s="2"/>
      <c r="K8" s="5"/>
      <c r="L8" s="2"/>
      <c r="M8" s="5"/>
      <c r="N8" s="2"/>
      <c r="O8" s="5"/>
      <c r="P8" s="2">
        <v>5800</v>
      </c>
      <c r="Q8" s="5"/>
    </row>
    <row r="9" spans="1:17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2.75">
      <c r="A10" s="5"/>
      <c r="B10" s="23" t="s">
        <v>15</v>
      </c>
      <c r="C10" s="5"/>
      <c r="D10" s="2"/>
      <c r="E10" s="5"/>
      <c r="F10" s="3"/>
      <c r="G10" s="5"/>
      <c r="H10" s="3"/>
      <c r="I10" s="5"/>
      <c r="J10" s="3"/>
      <c r="K10" s="5"/>
      <c r="L10" s="3"/>
      <c r="M10" s="5"/>
      <c r="N10" s="3"/>
      <c r="O10" s="5"/>
      <c r="P10" s="2">
        <v>5800</v>
      </c>
      <c r="Q10" s="5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2.75">
      <c r="A12" s="5"/>
      <c r="B12" s="4" t="s">
        <v>16</v>
      </c>
      <c r="C12" s="5"/>
      <c r="D12" s="3">
        <f>IF(D8="","",D8*1.01)</f>
      </c>
      <c r="E12" s="5"/>
      <c r="F12" s="3">
        <f>IF(F8="","",F8*1.01)</f>
      </c>
      <c r="G12" s="5"/>
      <c r="H12" s="3">
        <f>IF(H8="","",H8*1.01)</f>
      </c>
      <c r="I12" s="5"/>
      <c r="J12" s="3">
        <f>IF(J8="","",J8*1.01)</f>
      </c>
      <c r="K12" s="5"/>
      <c r="L12" s="3">
        <f>IF(L8="","",L8*1.01)</f>
      </c>
      <c r="M12" s="5"/>
      <c r="N12" s="3">
        <f>IF(N8="","",N8*1.01)</f>
      </c>
      <c r="O12" s="5"/>
      <c r="P12" s="3">
        <f>IF(P8="","",P8*1.01)</f>
        <v>5858</v>
      </c>
      <c r="Q12" s="5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2.75">
      <c r="A14" s="5"/>
      <c r="B14" s="4" t="s">
        <v>17</v>
      </c>
      <c r="C14" s="5"/>
      <c r="D14" s="3">
        <f>IF(D32=0,"",D10*D6/100)</f>
      </c>
      <c r="E14" s="5"/>
      <c r="F14" s="3">
        <f>IF(F32=0,"",F10*F6/100)</f>
      </c>
      <c r="G14" s="5"/>
      <c r="H14" s="3">
        <f>IF(H32=0,"",H10*H6/100)</f>
      </c>
      <c r="I14" s="5"/>
      <c r="J14" s="3">
        <f>IF(J32=0,"",J10*J6/100)</f>
      </c>
      <c r="K14" s="5"/>
      <c r="L14" s="3">
        <f>IF(L32=0,"",L10*L6/100)</f>
      </c>
      <c r="M14" s="5"/>
      <c r="N14" s="3">
        <f>IF(N32=0,"",N10*N6/100)</f>
      </c>
      <c r="O14" s="5"/>
      <c r="P14" s="3">
        <f>IF(P32=0,"",P10*P6/100)</f>
        <v>464</v>
      </c>
      <c r="Q14" s="5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2.75">
      <c r="A16" s="5"/>
      <c r="B16" s="4" t="s">
        <v>5</v>
      </c>
      <c r="C16" s="5"/>
      <c r="D16" s="3">
        <f>IF(D32=0,"",2*D34*2*PI()*D35/360)</f>
      </c>
      <c r="E16" s="5"/>
      <c r="F16" s="3">
        <f>IF(F32=0,"",2*F34*2*PI()*F35/360)</f>
      </c>
      <c r="G16" s="5"/>
      <c r="H16" s="3">
        <f>IF(H32=0,"",2*H34*2*PI()*H35/360)</f>
      </c>
      <c r="I16" s="5"/>
      <c r="J16" s="3">
        <f>IF(J32=0,"",2*J34*2*PI()*J35/360)</f>
      </c>
      <c r="K16" s="5"/>
      <c r="L16" s="3">
        <f>IF(L32=0,"",2*L34*2*PI()*L35/360)</f>
      </c>
      <c r="M16" s="5"/>
      <c r="N16" s="3">
        <f>IF(N32=0,"",2*N34*2*PI()*N35/360)</f>
      </c>
      <c r="O16" s="5"/>
      <c r="P16" s="3">
        <f>IF(P32=0,"",2*P34*2*PI()*P35/360)</f>
        <v>5898.4853375660305</v>
      </c>
      <c r="Q16" s="5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2.75">
      <c r="A18" s="5"/>
      <c r="B18" s="4" t="s">
        <v>19</v>
      </c>
      <c r="C18" s="5"/>
      <c r="D18" s="3">
        <f>IF(D32=0,"",D36*D14)</f>
      </c>
      <c r="E18" s="5"/>
      <c r="F18" s="3">
        <f>IF(F32=0,"",F36*F14)</f>
      </c>
      <c r="G18" s="5"/>
      <c r="H18" s="3">
        <f>IF(H32=0,"",H36*H14)</f>
      </c>
      <c r="I18" s="5"/>
      <c r="J18" s="3">
        <f>IF(J32=0,"",J36*J14)</f>
      </c>
      <c r="K18" s="5"/>
      <c r="L18" s="3">
        <f>IF(L32=0,"",L36*L14)</f>
      </c>
      <c r="M18" s="5"/>
      <c r="N18" s="3">
        <f>IF(N32=0,"",N36*N14)</f>
      </c>
      <c r="O18" s="5"/>
      <c r="P18" s="3">
        <f>IF(P32=0,"",P36*P14)</f>
        <v>255.20000000000002</v>
      </c>
      <c r="Q18" s="5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2.75">
      <c r="A20" s="5"/>
      <c r="B20" s="4" t="s">
        <v>11</v>
      </c>
      <c r="C20" s="5"/>
      <c r="D20" s="3">
        <f>IF(D32=0,"",D40-D8)</f>
      </c>
      <c r="E20" s="5"/>
      <c r="F20" s="3">
        <f>IF(F32=0,"",F40-F8)</f>
      </c>
      <c r="G20" s="5"/>
      <c r="H20" s="3">
        <f>IF(H32=0,"",H40-H8)</f>
      </c>
      <c r="I20" s="5"/>
      <c r="J20" s="3">
        <f>IF(J32=0,"",J40-J8)</f>
      </c>
      <c r="K20" s="5"/>
      <c r="L20" s="3">
        <f>IF(L32=0,"",L40-L8)</f>
      </c>
      <c r="M20" s="5"/>
      <c r="N20" s="3">
        <f>IF(N32=0,"",N40-N8)</f>
      </c>
      <c r="O20" s="5"/>
      <c r="P20" s="3">
        <f>IF(P32=0,"",P40-P8)</f>
        <v>127.88489555272281</v>
      </c>
      <c r="Q20" s="5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2.75">
      <c r="A22" s="5"/>
      <c r="B22" s="4" t="s">
        <v>12</v>
      </c>
      <c r="C22" s="5"/>
      <c r="D22" s="16" t="s">
        <v>13</v>
      </c>
      <c r="F22" s="16"/>
      <c r="H22" s="16"/>
      <c r="J22" s="16"/>
      <c r="L22" s="16"/>
      <c r="N22" s="16"/>
      <c r="P22" s="16"/>
      <c r="Q22" s="5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.75">
      <c r="A24" s="5"/>
      <c r="B24" s="4" t="s">
        <v>18</v>
      </c>
      <c r="C24" s="5"/>
      <c r="D24" s="19">
        <f>IF(D32=0,"",D41)</f>
      </c>
      <c r="E24" s="5"/>
      <c r="F24" s="19">
        <f>IF(F32=0,"",F41)</f>
      </c>
      <c r="G24" s="5"/>
      <c r="H24" s="19">
        <f>IF(H32=0,"",H41)</f>
      </c>
      <c r="I24" s="5"/>
      <c r="J24" s="19">
        <f>IF(J32=0,"",J41)</f>
      </c>
      <c r="K24" s="5"/>
      <c r="L24" s="19">
        <f>IF(L32=0,"",L41)</f>
      </c>
      <c r="M24" s="5"/>
      <c r="N24" s="19">
        <f>IF(N32=0,"",N41)</f>
      </c>
      <c r="O24" s="5"/>
      <c r="P24" s="19">
        <f>IF(P32=0,"",P41)</f>
        <v>2146</v>
      </c>
      <c r="Q24" s="5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16" ht="12.75">
      <c r="B26" s="13"/>
      <c r="D26" s="13"/>
      <c r="F26" s="13"/>
      <c r="H26" s="13"/>
      <c r="J26" s="13"/>
      <c r="L26" s="13"/>
      <c r="N26" s="13"/>
      <c r="P26" s="13"/>
    </row>
    <row r="27" spans="2:16" ht="12.75">
      <c r="B27" s="13"/>
      <c r="D27" s="13"/>
      <c r="F27" s="13"/>
      <c r="H27" s="13"/>
      <c r="J27" s="13"/>
      <c r="L27" s="13"/>
      <c r="N27" s="13"/>
      <c r="P27" s="13"/>
    </row>
    <row r="28" spans="1:17" ht="1.5" customHeight="1">
      <c r="A28" s="5"/>
      <c r="B28" s="6"/>
      <c r="C28" s="5"/>
      <c r="D28" s="20">
        <f>IF(D4="",0,1)</f>
        <v>0</v>
      </c>
      <c r="E28" s="5"/>
      <c r="F28" s="20">
        <f>IF(F4="",0,1)</f>
        <v>0</v>
      </c>
      <c r="G28" s="5"/>
      <c r="H28" s="20">
        <f>IF(H4="",0,1)</f>
        <v>0</v>
      </c>
      <c r="I28" s="5"/>
      <c r="J28" s="20">
        <f>IF(J4="",0,1)</f>
        <v>0</v>
      </c>
      <c r="K28" s="5"/>
      <c r="L28" s="20">
        <f>IF(L4="",0,1)</f>
        <v>0</v>
      </c>
      <c r="M28" s="5"/>
      <c r="N28" s="20">
        <f>IF(N4="",0,1)</f>
        <v>0</v>
      </c>
      <c r="O28" s="5"/>
      <c r="P28" s="20">
        <f>IF(P4="",0,1)</f>
        <v>1</v>
      </c>
      <c r="Q28" s="5"/>
    </row>
    <row r="29" spans="1:17" ht="1.5" customHeight="1">
      <c r="A29" s="5"/>
      <c r="B29" s="7"/>
      <c r="C29" s="5"/>
      <c r="D29" s="20">
        <f>IF(D6="",0,1)</f>
        <v>0</v>
      </c>
      <c r="E29" s="5"/>
      <c r="F29" s="20">
        <f aca="true" t="shared" si="0" ref="F29:Q29">IF(F6="",0,1)</f>
        <v>0</v>
      </c>
      <c r="G29" s="20">
        <f t="shared" si="0"/>
        <v>0</v>
      </c>
      <c r="H29" s="20">
        <f t="shared" si="0"/>
        <v>0</v>
      </c>
      <c r="I29" s="20">
        <f t="shared" si="0"/>
        <v>0</v>
      </c>
      <c r="J29" s="20">
        <f t="shared" si="0"/>
        <v>0</v>
      </c>
      <c r="K29" s="20">
        <f t="shared" si="0"/>
        <v>0</v>
      </c>
      <c r="L29" s="20">
        <f t="shared" si="0"/>
        <v>0</v>
      </c>
      <c r="M29" s="20">
        <f t="shared" si="0"/>
        <v>0</v>
      </c>
      <c r="N29" s="20">
        <f t="shared" si="0"/>
        <v>0</v>
      </c>
      <c r="O29" s="20">
        <f t="shared" si="0"/>
        <v>0</v>
      </c>
      <c r="P29" s="20">
        <f t="shared" si="0"/>
        <v>1</v>
      </c>
      <c r="Q29" s="20">
        <f t="shared" si="0"/>
        <v>0</v>
      </c>
    </row>
    <row r="30" spans="1:17" ht="1.5" customHeight="1">
      <c r="A30" s="5"/>
      <c r="B30" s="7"/>
      <c r="C30" s="5"/>
      <c r="D30" s="20">
        <f>IF(D8="",0,1)</f>
        <v>0</v>
      </c>
      <c r="E30" s="5"/>
      <c r="F30" s="20">
        <f>IF(F8="",0,1)</f>
        <v>0</v>
      </c>
      <c r="G30" s="5"/>
      <c r="H30" s="20">
        <f>IF(H8="",0,1)</f>
        <v>0</v>
      </c>
      <c r="I30" s="5"/>
      <c r="J30" s="20">
        <f>IF(J8="",0,1)</f>
        <v>0</v>
      </c>
      <c r="K30" s="5"/>
      <c r="L30" s="20">
        <f>IF(L8="",0,1)</f>
        <v>0</v>
      </c>
      <c r="M30" s="5"/>
      <c r="N30" s="20">
        <f>IF(N8="",0,1)</f>
        <v>0</v>
      </c>
      <c r="O30" s="5"/>
      <c r="P30" s="20">
        <f>IF(P8="",0,1)</f>
        <v>1</v>
      </c>
      <c r="Q30" s="5"/>
    </row>
    <row r="31" spans="1:17" ht="1.5" customHeight="1">
      <c r="A31" s="5"/>
      <c r="B31" s="7"/>
      <c r="C31" s="5"/>
      <c r="D31" s="20">
        <f>IF(D10="",0,1)</f>
        <v>0</v>
      </c>
      <c r="E31" s="5"/>
      <c r="F31" s="20">
        <f>IF(F10="",0,1)</f>
        <v>0</v>
      </c>
      <c r="G31" s="5"/>
      <c r="H31" s="20">
        <f>IF(H10="",0,1)</f>
        <v>0</v>
      </c>
      <c r="I31" s="5"/>
      <c r="J31" s="20">
        <f>IF(J10="",0,1)</f>
        <v>0</v>
      </c>
      <c r="K31" s="5"/>
      <c r="L31" s="20">
        <f>IF(L10="",0,1)</f>
        <v>0</v>
      </c>
      <c r="M31" s="5"/>
      <c r="N31" s="20">
        <f>IF(N10="",0,1)</f>
        <v>0</v>
      </c>
      <c r="O31" s="5"/>
      <c r="P31" s="20">
        <f>IF(P10="",0,1)</f>
        <v>1</v>
      </c>
      <c r="Q31" s="5"/>
    </row>
    <row r="32" spans="1:19" ht="1.5" customHeight="1">
      <c r="A32" s="5"/>
      <c r="B32" s="7"/>
      <c r="C32" s="5"/>
      <c r="D32" s="21">
        <f>IF((D28+D29+D30+D31)&lt;4,0,1)</f>
        <v>0</v>
      </c>
      <c r="E32" s="5"/>
      <c r="F32" s="21">
        <f>IF((F28+F29+F30+F31)&lt;4,0,1)</f>
        <v>0</v>
      </c>
      <c r="G32" s="5"/>
      <c r="H32" s="21">
        <f>IF((H28+H29+H30+H31)&lt;4,0,1)</f>
        <v>0</v>
      </c>
      <c r="I32" s="5"/>
      <c r="J32" s="21">
        <f>IF((J28+J29+J30+J31)&lt;4,0,1)</f>
        <v>0</v>
      </c>
      <c r="K32" s="5"/>
      <c r="L32" s="21">
        <f>IF((L28+L29+L30+L31)&lt;4,0,1)</f>
        <v>0</v>
      </c>
      <c r="M32" s="5"/>
      <c r="N32" s="21">
        <f>IF((N28+N29+N30+N31)&lt;4,0,1)</f>
        <v>0</v>
      </c>
      <c r="O32" s="5"/>
      <c r="P32" s="21">
        <f>IF((P28+P29+P30+P31)&lt;4,0,1)</f>
        <v>1</v>
      </c>
      <c r="Q32" s="5"/>
      <c r="S32" s="18"/>
    </row>
    <row r="33" spans="1:17" ht="1.5" customHeight="1">
      <c r="A33" s="5"/>
      <c r="B33" s="8" t="s">
        <v>2</v>
      </c>
      <c r="C33" s="5"/>
      <c r="D33" s="9">
        <f>D8/2</f>
        <v>0</v>
      </c>
      <c r="E33" s="5"/>
      <c r="F33" s="9">
        <f>F8/2</f>
        <v>0</v>
      </c>
      <c r="G33" s="5"/>
      <c r="H33" s="9">
        <f>H8/2</f>
        <v>0</v>
      </c>
      <c r="I33" s="5"/>
      <c r="J33" s="9">
        <f>J8/2</f>
        <v>0</v>
      </c>
      <c r="K33" s="5"/>
      <c r="L33" s="9">
        <f>L8/2</f>
        <v>0</v>
      </c>
      <c r="M33" s="5"/>
      <c r="N33" s="9">
        <f>N8/2</f>
        <v>0</v>
      </c>
      <c r="O33" s="5"/>
      <c r="P33" s="9">
        <f>P8/2</f>
        <v>2900</v>
      </c>
      <c r="Q33" s="5"/>
    </row>
    <row r="34" spans="1:17" ht="1.5" customHeight="1">
      <c r="A34" s="5"/>
      <c r="B34" s="8" t="s">
        <v>3</v>
      </c>
      <c r="C34" s="5"/>
      <c r="D34" s="10" t="e">
        <f>180-2*(ATAN(D33/D14)*180/PI())</f>
        <v>#VALUE!</v>
      </c>
      <c r="E34" s="5"/>
      <c r="F34" s="10" t="e">
        <f>180-2*(ATAN(F33/F14)*180/PI())</f>
        <v>#VALUE!</v>
      </c>
      <c r="G34" s="5"/>
      <c r="H34" s="10" t="e">
        <f>180-2*(ATAN(H33/H14)*180/PI())</f>
        <v>#VALUE!</v>
      </c>
      <c r="I34" s="5"/>
      <c r="J34" s="10" t="e">
        <f>180-2*(ATAN(J33/J14)*180/PI())</f>
        <v>#VALUE!</v>
      </c>
      <c r="K34" s="5"/>
      <c r="L34" s="10" t="e">
        <f>180-2*(ATAN(L33/L14)*180/PI())</f>
        <v>#VALUE!</v>
      </c>
      <c r="M34" s="5"/>
      <c r="N34" s="10" t="e">
        <f>180-2*(ATAN(N33/N14)*180/PI())</f>
        <v>#VALUE!</v>
      </c>
      <c r="O34" s="5"/>
      <c r="P34" s="10">
        <f>180-2*(ATAN(P33/P14)*180/PI())</f>
        <v>18.18055384164461</v>
      </c>
      <c r="Q34" s="5"/>
    </row>
    <row r="35" spans="1:17" ht="1.5" customHeight="1">
      <c r="A35" s="5"/>
      <c r="B35" s="8" t="s">
        <v>4</v>
      </c>
      <c r="C35" s="5"/>
      <c r="D35" s="10" t="e">
        <f>D33/SIN(D34*PI()/180)</f>
        <v>#VALUE!</v>
      </c>
      <c r="E35" s="5"/>
      <c r="F35" s="10" t="e">
        <f>F33/SIN(F34*PI()/180)</f>
        <v>#VALUE!</v>
      </c>
      <c r="G35" s="5"/>
      <c r="H35" s="10" t="e">
        <f>H33/SIN(H34*PI()/180)</f>
        <v>#VALUE!</v>
      </c>
      <c r="I35" s="5"/>
      <c r="J35" s="10" t="e">
        <f>J33/SIN(J34*PI()/180)</f>
        <v>#VALUE!</v>
      </c>
      <c r="K35" s="5"/>
      <c r="L35" s="10" t="e">
        <f>L33/SIN(L34*PI()/180)</f>
        <v>#VALUE!</v>
      </c>
      <c r="M35" s="5"/>
      <c r="N35" s="10" t="e">
        <f>N33/SIN(N34*PI()/180)</f>
        <v>#VALUE!</v>
      </c>
      <c r="O35" s="5"/>
      <c r="P35" s="10">
        <f>P33/SIN(P34*PI()/180)</f>
        <v>9294.500000000016</v>
      </c>
      <c r="Q35" s="5"/>
    </row>
    <row r="36" spans="1:17" ht="1.5" customHeight="1">
      <c r="A36" s="5"/>
      <c r="B36" s="8" t="s">
        <v>6</v>
      </c>
      <c r="C36" s="5"/>
      <c r="D36" s="9">
        <v>0.55</v>
      </c>
      <c r="E36" s="5"/>
      <c r="F36" s="9">
        <v>0.55</v>
      </c>
      <c r="G36" s="5"/>
      <c r="H36" s="9">
        <v>0.55</v>
      </c>
      <c r="I36" s="5"/>
      <c r="J36" s="9">
        <v>0.55</v>
      </c>
      <c r="K36" s="5"/>
      <c r="L36" s="9">
        <v>0.55</v>
      </c>
      <c r="M36" s="5"/>
      <c r="N36" s="9">
        <v>0.55</v>
      </c>
      <c r="O36" s="5"/>
      <c r="P36" s="9">
        <v>0.55</v>
      </c>
      <c r="Q36" s="5"/>
    </row>
    <row r="37" spans="1:17" ht="1.5" customHeight="1">
      <c r="A37" s="5"/>
      <c r="B37" s="8" t="s">
        <v>7</v>
      </c>
      <c r="C37" s="5"/>
      <c r="D37" s="10" t="e">
        <f>D16/2</f>
        <v>#VALUE!</v>
      </c>
      <c r="E37" s="5"/>
      <c r="F37" s="10" t="e">
        <f>F16/2</f>
        <v>#VALUE!</v>
      </c>
      <c r="G37" s="5"/>
      <c r="H37" s="10" t="e">
        <f>H16/2</f>
        <v>#VALUE!</v>
      </c>
      <c r="I37" s="5"/>
      <c r="J37" s="10" t="e">
        <f>J16/2</f>
        <v>#VALUE!</v>
      </c>
      <c r="K37" s="5"/>
      <c r="L37" s="10" t="e">
        <f>L16/2</f>
        <v>#VALUE!</v>
      </c>
      <c r="M37" s="5"/>
      <c r="N37" s="10" t="e">
        <f>N16/2</f>
        <v>#VALUE!</v>
      </c>
      <c r="O37" s="5"/>
      <c r="P37" s="10">
        <f>P16/2</f>
        <v>2949.2426687830152</v>
      </c>
      <c r="Q37" s="5"/>
    </row>
    <row r="38" spans="1:17" ht="1.5" customHeight="1">
      <c r="A38" s="5"/>
      <c r="B38" s="8" t="s">
        <v>8</v>
      </c>
      <c r="C38" s="5"/>
      <c r="D38" s="10" t="e">
        <f>180-2*(ATAN(D37/D18)*180/PI())</f>
        <v>#VALUE!</v>
      </c>
      <c r="E38" s="5"/>
      <c r="F38" s="10" t="e">
        <f>180-2*(ATAN(F37/F18)*180/PI())</f>
        <v>#VALUE!</v>
      </c>
      <c r="G38" s="5"/>
      <c r="H38" s="10" t="e">
        <f>180-2*(ATAN(H37/H18)*180/PI())</f>
        <v>#VALUE!</v>
      </c>
      <c r="I38" s="5"/>
      <c r="J38" s="10" t="e">
        <f>180-2*(ATAN(J37/J18)*180/PI())</f>
        <v>#VALUE!</v>
      </c>
      <c r="K38" s="5"/>
      <c r="L38" s="10" t="e">
        <f>180-2*(ATAN(L37/L18)*180/PI())</f>
        <v>#VALUE!</v>
      </c>
      <c r="M38" s="5"/>
      <c r="N38" s="10" t="e">
        <f>180-2*(ATAN(N37/N18)*180/PI())</f>
        <v>#VALUE!</v>
      </c>
      <c r="O38" s="5"/>
      <c r="P38" s="10">
        <f>180-2*(ATAN(P37/P18)*180/PI())</f>
        <v>9.891049040767541</v>
      </c>
      <c r="Q38" s="5"/>
    </row>
    <row r="39" spans="1:17" ht="1.5" customHeight="1">
      <c r="A39" s="5"/>
      <c r="B39" s="8" t="s">
        <v>9</v>
      </c>
      <c r="C39" s="5"/>
      <c r="D39" s="10" t="e">
        <f>D37/SIN(D38*PI()/180)</f>
        <v>#VALUE!</v>
      </c>
      <c r="E39" s="5"/>
      <c r="F39" s="10" t="e">
        <f>F37/SIN(F38*PI()/180)</f>
        <v>#VALUE!</v>
      </c>
      <c r="G39" s="5"/>
      <c r="H39" s="10" t="e">
        <f>H37/SIN(H38*PI()/180)</f>
        <v>#VALUE!</v>
      </c>
      <c r="I39" s="5"/>
      <c r="J39" s="10" t="e">
        <f>J37/SIN(J38*PI()/180)</f>
        <v>#VALUE!</v>
      </c>
      <c r="K39" s="5"/>
      <c r="L39" s="10" t="e">
        <f>L37/SIN(L38*PI()/180)</f>
        <v>#VALUE!</v>
      </c>
      <c r="M39" s="5"/>
      <c r="N39" s="10" t="e">
        <f>N37/SIN(N38*PI()/180)</f>
        <v>#VALUE!</v>
      </c>
      <c r="O39" s="5"/>
      <c r="P39" s="10">
        <f>P37/SIN(P38*PI()/180)</f>
        <v>17169.199371807168</v>
      </c>
      <c r="Q39" s="5"/>
    </row>
    <row r="40" spans="1:17" ht="1.5" customHeight="1">
      <c r="A40" s="5"/>
      <c r="B40" s="8" t="s">
        <v>10</v>
      </c>
      <c r="C40" s="5"/>
      <c r="D40" s="11" t="e">
        <f>2*D38*2*PI()*D39/360</f>
        <v>#VALUE!</v>
      </c>
      <c r="E40" s="5"/>
      <c r="F40" s="11" t="e">
        <f>2*F38*2*PI()*F39/360</f>
        <v>#VALUE!</v>
      </c>
      <c r="G40" s="5"/>
      <c r="H40" s="11" t="e">
        <f>2*H38*2*PI()*H39/360</f>
        <v>#VALUE!</v>
      </c>
      <c r="I40" s="5"/>
      <c r="J40" s="11" t="e">
        <f>2*J38*2*PI()*J39/360</f>
        <v>#VALUE!</v>
      </c>
      <c r="K40" s="5"/>
      <c r="L40" s="11" t="e">
        <f>2*L38*2*PI()*L39/360</f>
        <v>#VALUE!</v>
      </c>
      <c r="M40" s="5"/>
      <c r="N40" s="11" t="e">
        <f>2*N38*2*PI()*N39/360</f>
        <v>#VALUE!</v>
      </c>
      <c r="O40" s="5"/>
      <c r="P40" s="11">
        <f>2*P38*2*PI()*P39/360</f>
        <v>5927.884895552723</v>
      </c>
      <c r="Q40" s="5"/>
    </row>
    <row r="41" spans="1:17" ht="1.5" customHeight="1">
      <c r="A41" s="5"/>
      <c r="B41" s="12"/>
      <c r="C41" s="5"/>
      <c r="D41" s="21">
        <f>IF(0.37*(D8+(D8-D10)*0.5)&lt;(D8/2),(0.37*(D8+(D8-D10)*0.5)),(D8/2))</f>
        <v>0</v>
      </c>
      <c r="E41" s="5"/>
      <c r="F41" s="21">
        <f aca="true" t="shared" si="1" ref="F41:Q41">IF(0.37*(F8+(F8-F10)*0.5)&lt;(F8/2),(0.37*(F8+(F8-F10)*0.5)),(F8/2))</f>
        <v>0</v>
      </c>
      <c r="G41" s="21">
        <f t="shared" si="1"/>
        <v>0</v>
      </c>
      <c r="H41" s="21">
        <f t="shared" si="1"/>
        <v>0</v>
      </c>
      <c r="I41" s="21">
        <f t="shared" si="1"/>
        <v>0</v>
      </c>
      <c r="J41" s="21">
        <f t="shared" si="1"/>
        <v>0</v>
      </c>
      <c r="K41" s="21">
        <f t="shared" si="1"/>
        <v>0</v>
      </c>
      <c r="L41" s="21">
        <f t="shared" si="1"/>
        <v>0</v>
      </c>
      <c r="M41" s="21">
        <f t="shared" si="1"/>
        <v>0</v>
      </c>
      <c r="N41" s="21">
        <f t="shared" si="1"/>
        <v>0</v>
      </c>
      <c r="O41" s="21">
        <f t="shared" si="1"/>
        <v>0</v>
      </c>
      <c r="P41" s="21">
        <f t="shared" si="1"/>
        <v>2146</v>
      </c>
      <c r="Q41" s="21">
        <f t="shared" si="1"/>
        <v>0</v>
      </c>
    </row>
    <row r="42" spans="2:16" ht="12.75">
      <c r="B42" s="13"/>
      <c r="D42" s="13"/>
      <c r="F42" s="13"/>
      <c r="H42" s="13"/>
      <c r="J42" s="13"/>
      <c r="L42" s="13"/>
      <c r="N42" s="13"/>
      <c r="P42" s="13"/>
    </row>
    <row r="43" spans="2:16" ht="12.75">
      <c r="B43" s="13"/>
      <c r="D43" s="13"/>
      <c r="F43" s="13"/>
      <c r="H43" s="13"/>
      <c r="J43" s="13"/>
      <c r="L43" s="13"/>
      <c r="N43" s="13"/>
      <c r="P43" s="13"/>
    </row>
    <row r="44" spans="2:16" ht="12.75">
      <c r="B44" s="13"/>
      <c r="D44" s="13"/>
      <c r="F44" s="13"/>
      <c r="H44" s="13"/>
      <c r="J44" s="13"/>
      <c r="L44" s="13"/>
      <c r="N44" s="13"/>
      <c r="P44" s="13"/>
    </row>
    <row r="45" spans="2:16" ht="12.75">
      <c r="B45" s="13"/>
      <c r="D45" s="13"/>
      <c r="F45" s="13"/>
      <c r="H45" s="13"/>
      <c r="J45" s="13"/>
      <c r="L45" s="13"/>
      <c r="N45" s="13"/>
      <c r="P45" s="13"/>
    </row>
    <row r="46" spans="2:16" ht="12.75">
      <c r="B46" s="13"/>
      <c r="D46" s="13"/>
      <c r="F46" s="13"/>
      <c r="H46" s="13"/>
      <c r="J46" s="13"/>
      <c r="L46" s="13"/>
      <c r="N46" s="13"/>
      <c r="P46" s="13"/>
    </row>
    <row r="47" spans="2:16" ht="12.75">
      <c r="B47" s="13"/>
      <c r="D47" s="13"/>
      <c r="F47" s="13"/>
      <c r="H47" s="13"/>
      <c r="J47" s="13"/>
      <c r="L47" s="13"/>
      <c r="N47" s="13"/>
      <c r="P47" s="13"/>
    </row>
    <row r="48" spans="2:16" ht="12.75">
      <c r="B48" s="13"/>
      <c r="D48" s="13"/>
      <c r="F48" s="13"/>
      <c r="H48" s="13"/>
      <c r="J48" s="13"/>
      <c r="L48" s="13"/>
      <c r="N48" s="13"/>
      <c r="P48" s="13"/>
    </row>
    <row r="49" spans="2:16" ht="12.75">
      <c r="B49" s="13"/>
      <c r="D49" s="13"/>
      <c r="F49" s="13"/>
      <c r="H49" s="13"/>
      <c r="J49" s="13"/>
      <c r="L49" s="13"/>
      <c r="N49" s="13"/>
      <c r="P49" s="13"/>
    </row>
    <row r="50" spans="2:16" ht="12.75">
      <c r="B50" s="13"/>
      <c r="D50" s="13"/>
      <c r="F50" s="13"/>
      <c r="H50" s="13"/>
      <c r="J50" s="13"/>
      <c r="L50" s="13"/>
      <c r="N50" s="13"/>
      <c r="P50" s="13"/>
    </row>
    <row r="51" spans="2:16" ht="12.75">
      <c r="B51" s="13"/>
      <c r="D51" s="13"/>
      <c r="F51" s="13"/>
      <c r="H51" s="13"/>
      <c r="J51" s="13"/>
      <c r="L51" s="13"/>
      <c r="N51" s="13"/>
      <c r="P51" s="13"/>
    </row>
    <row r="52" spans="2:16" ht="12.75">
      <c r="B52" s="13"/>
      <c r="D52" s="13"/>
      <c r="F52" s="13"/>
      <c r="H52" s="13"/>
      <c r="J52" s="13"/>
      <c r="L52" s="13"/>
      <c r="N52" s="13"/>
      <c r="P52" s="13"/>
    </row>
    <row r="53" spans="2:16" ht="12.75">
      <c r="B53" s="13"/>
      <c r="D53" s="13"/>
      <c r="F53" s="13"/>
      <c r="H53" s="13"/>
      <c r="J53" s="13"/>
      <c r="L53" s="13"/>
      <c r="N53" s="13"/>
      <c r="P53" s="13"/>
    </row>
    <row r="54" spans="2:16" ht="12.75">
      <c r="B54" s="13"/>
      <c r="D54" s="13"/>
      <c r="F54" s="13"/>
      <c r="H54" s="13"/>
      <c r="J54" s="13"/>
      <c r="L54" s="13"/>
      <c r="N54" s="13"/>
      <c r="P54" s="13"/>
    </row>
    <row r="55" spans="2:16" ht="12.75">
      <c r="B55" s="13"/>
      <c r="D55" s="13"/>
      <c r="F55" s="13"/>
      <c r="H55" s="13"/>
      <c r="J55" s="13"/>
      <c r="L55" s="13"/>
      <c r="N55" s="13"/>
      <c r="P55" s="13"/>
    </row>
    <row r="56" spans="2:16" ht="12.75">
      <c r="B56" s="13"/>
      <c r="D56" s="13"/>
      <c r="F56" s="13"/>
      <c r="H56" s="13"/>
      <c r="J56" s="13"/>
      <c r="L56" s="13"/>
      <c r="N56" s="13"/>
      <c r="P56" s="13"/>
    </row>
  </sheetData>
  <printOptions/>
  <pageMargins left="0.75" right="0.3" top="0.32" bottom="0.58" header="0.18" footer="0.2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McGalliard</dc:creator>
  <cp:keywords/>
  <dc:description/>
  <cp:lastModifiedBy>John McGalliard</cp:lastModifiedBy>
  <cp:lastPrinted>2012-04-30T18:56:33Z</cp:lastPrinted>
  <dcterms:created xsi:type="dcterms:W3CDTF">2012-04-28T10:14:58Z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